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c2962ee35b33598/Documents/Annual Meeting 2021/"/>
    </mc:Choice>
  </mc:AlternateContent>
  <bookViews>
    <workbookView xWindow="0" yWindow="0" windowWidth="12495" windowHeight="66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5" i="1" l="1"/>
  <c r="D152" i="1"/>
  <c r="D155" i="1" s="1"/>
  <c r="E147" i="1"/>
  <c r="E155" i="1" s="1"/>
  <c r="E143" i="1"/>
  <c r="D143" i="1"/>
  <c r="C143" i="1"/>
  <c r="E137" i="1"/>
  <c r="D137" i="1"/>
  <c r="C130" i="1"/>
  <c r="C118" i="1"/>
  <c r="C137" i="1" s="1"/>
  <c r="E111" i="1"/>
  <c r="E108" i="1"/>
  <c r="E106" i="1"/>
  <c r="E105" i="1"/>
  <c r="E104" i="1"/>
  <c r="E103" i="1"/>
  <c r="E102" i="1"/>
  <c r="E97" i="1"/>
  <c r="E96" i="1"/>
  <c r="E95" i="1"/>
  <c r="E92" i="1"/>
  <c r="E86" i="1"/>
  <c r="D86" i="1"/>
  <c r="D114" i="1" s="1"/>
  <c r="C86" i="1"/>
  <c r="C114" i="1" s="1"/>
  <c r="D80" i="1"/>
  <c r="C80" i="1"/>
  <c r="E71" i="1"/>
  <c r="E60" i="1"/>
  <c r="E48" i="1"/>
  <c r="D48" i="1"/>
  <c r="C48" i="1"/>
  <c r="E42" i="1"/>
  <c r="D42" i="1"/>
  <c r="C42" i="1"/>
  <c r="E26" i="1"/>
  <c r="E50" i="1" s="1"/>
  <c r="D26" i="1"/>
  <c r="C26" i="1"/>
  <c r="E7" i="1"/>
  <c r="D7" i="1"/>
  <c r="C7" i="1"/>
  <c r="C50" i="1" l="1"/>
  <c r="C51" i="1" s="1"/>
  <c r="D50" i="1"/>
  <c r="D51" i="1"/>
  <c r="D157" i="1"/>
  <c r="D159" i="1" s="1"/>
  <c r="E114" i="1"/>
  <c r="E157" i="1" s="1"/>
  <c r="E80" i="1"/>
  <c r="C157" i="1"/>
  <c r="C159" i="1" s="1"/>
  <c r="E51" i="1"/>
  <c r="E159" i="1" l="1"/>
</calcChain>
</file>

<file path=xl/sharedStrings.xml><?xml version="1.0" encoding="utf-8"?>
<sst xmlns="http://schemas.openxmlformats.org/spreadsheetml/2006/main" count="156" uniqueCount="140">
  <si>
    <t>FY22  INFRASTRUCTURE Income and Expense vs. BUDGET</t>
  </si>
  <si>
    <t>Income</t>
  </si>
  <si>
    <t>YTD May2021 Actuals</t>
  </si>
  <si>
    <t>FY2021 BUDGET</t>
  </si>
  <si>
    <t>FY 2022 PROPOSED BUDGET</t>
  </si>
  <si>
    <t>4220 · Endowment Fund</t>
  </si>
  <si>
    <t>Transfer to Staff Budget</t>
  </si>
  <si>
    <t>Net Available</t>
  </si>
  <si>
    <t>Expenses</t>
  </si>
  <si>
    <t xml:space="preserve">FY 2022 PROPOSED BUDGET </t>
  </si>
  <si>
    <t>Operations</t>
  </si>
  <si>
    <t>5204.3 · Payroll Services</t>
  </si>
  <si>
    <t>5204.4 · Personnel Advertising</t>
  </si>
  <si>
    <t>5204.5 -Background Checks</t>
  </si>
  <si>
    <t>5303 · Credit Card Fees</t>
  </si>
  <si>
    <t>5210 · Office Supplies</t>
  </si>
  <si>
    <t>5220 · Postage</t>
  </si>
  <si>
    <t>5230.1 · Telephone</t>
  </si>
  <si>
    <t>5240.1 · Copier Lease</t>
  </si>
  <si>
    <t>5250 · Bank Charges and Service Fees</t>
  </si>
  <si>
    <t>5270 · Computer Software/Tech Support</t>
  </si>
  <si>
    <t>5271 - Technology Fund</t>
  </si>
  <si>
    <t>5299 · Miscellaneous Expenses</t>
  </si>
  <si>
    <t>5502 · Orders of Service</t>
  </si>
  <si>
    <t>5505 · Web Page</t>
  </si>
  <si>
    <t>Total Operations Expenses</t>
  </si>
  <si>
    <t>Building and Maintenance</t>
  </si>
  <si>
    <t>6110.1 · Major Building Repairs</t>
  </si>
  <si>
    <t>6110.2 · Minor Building Maintenance</t>
  </si>
  <si>
    <t>6110.3 · Maintenance Contracts</t>
  </si>
  <si>
    <t>6110.4 · House Management</t>
  </si>
  <si>
    <t>6120.1 · Gas</t>
  </si>
  <si>
    <t>6120.2 · Electricity</t>
  </si>
  <si>
    <t>6120.3 · Water/Sewer</t>
  </si>
  <si>
    <t>6130 · Grounds Maintenance</t>
  </si>
  <si>
    <t>6140 · Insurance</t>
  </si>
  <si>
    <t>6310 - Grant Writing/Fundraiser</t>
  </si>
  <si>
    <t>6400 · Unanticipated Building Expenses</t>
  </si>
  <si>
    <t>Total Building &amp; Maintenance Expenses</t>
  </si>
  <si>
    <t>Loans</t>
  </si>
  <si>
    <t>6201 · Elevator Loan Paybacks</t>
  </si>
  <si>
    <t>6202 · Boiler Loan Paybacks</t>
  </si>
  <si>
    <t>5280 · Interest on Line of Credit</t>
  </si>
  <si>
    <t>Total Loans</t>
  </si>
  <si>
    <t>TOTAL INFRASTRUCTURE EXPENSES</t>
  </si>
  <si>
    <t>Net Income/ (Loss)</t>
  </si>
  <si>
    <t xml:space="preserve">2021 - 2022 STAFF &amp; PROGRAM BUDGET </t>
  </si>
  <si>
    <t>PROPOSED QUARTER 1 FY2022 BUDGET</t>
  </si>
  <si>
    <t xml:space="preserve">4110.0 · Annual Fund </t>
  </si>
  <si>
    <t>4130 · Plate</t>
  </si>
  <si>
    <t>4210.0 · Interest - Cambridge Trust</t>
  </si>
  <si>
    <t>4230 · Deacons Fund</t>
  </si>
  <si>
    <t>4240 - Restricted Funds</t>
  </si>
  <si>
    <t xml:space="preserve">     4240.1 - General &amp; Poor</t>
  </si>
  <si>
    <t xml:space="preserve">     4240.2 - Hall Fund </t>
  </si>
  <si>
    <t xml:space="preserve">     4240.3 - Diffenbach Fund</t>
  </si>
  <si>
    <t xml:space="preserve">     4240.4 - Doherty Fund</t>
  </si>
  <si>
    <t xml:space="preserve">     4240.5 - Alliance Fund</t>
  </si>
  <si>
    <t xml:space="preserve">     4240.6 - 1st &amp; 2nd Whitney Funds</t>
  </si>
  <si>
    <t>4300 · Rental Income</t>
  </si>
  <si>
    <t>4401 · Auction &amp; Fundraising</t>
  </si>
  <si>
    <t>4423 - All Church Retreat Income</t>
  </si>
  <si>
    <t>4425 - Y2Y Fundraising</t>
  </si>
  <si>
    <t>4600 - RE Programming</t>
  </si>
  <si>
    <t>4930 - Tuesday Meals Income</t>
  </si>
  <si>
    <t>4900 - Miscellaneous Income</t>
  </si>
  <si>
    <t>4901 - COVID 19 Related Donations</t>
  </si>
  <si>
    <t>4902 - PPP Loan Proceeds</t>
  </si>
  <si>
    <t>Total Income</t>
  </si>
  <si>
    <t>STAFF &amp; BENEFITS</t>
  </si>
  <si>
    <t>5111.0 · Senior Minister Compensation</t>
  </si>
  <si>
    <t>5113 · Senior Minister Prof. Expenses</t>
  </si>
  <si>
    <t>5113.1 Funding from Restricted Income (Hall Fund)</t>
  </si>
  <si>
    <t>5120.0 - Developmental Minister</t>
  </si>
  <si>
    <t>5150.0 - Homelessness Ministry Coord.</t>
  </si>
  <si>
    <t>5151 · Homeless Ministry Intern</t>
  </si>
  <si>
    <t>5201.0 · Administrator</t>
  </si>
  <si>
    <t>5202.1 · Ministerial Intern</t>
  </si>
  <si>
    <t>5203.4 - Temporary Labor</t>
  </si>
  <si>
    <t>5202.7 - Reception/Scheduling Coordinator</t>
  </si>
  <si>
    <t>5202.6 · Financial assistant</t>
  </si>
  <si>
    <t>5601.0 · Director of Religious Education</t>
  </si>
  <si>
    <t>5601.7 - RE Intern</t>
  </si>
  <si>
    <t>5601.72 - Funding from Restricted Income (General &amp; Poor)</t>
  </si>
  <si>
    <t>5602.1 · Youth Advisor Wages</t>
  </si>
  <si>
    <t>5603.2 · Child Care Assistants Wages</t>
  </si>
  <si>
    <t>5701.0 · Music Director</t>
  </si>
  <si>
    <t>5702.3 · Section Leaders</t>
  </si>
  <si>
    <t>5702.4 - RE Music Assistant</t>
  </si>
  <si>
    <t>5705 - Summer Music Coverage</t>
  </si>
  <si>
    <t>6101.0 · Building Manager</t>
  </si>
  <si>
    <t>6102 · Sexton - Sunday Services</t>
  </si>
  <si>
    <t>6103 · Sexton - Rentals</t>
  </si>
  <si>
    <t>6104 · Custodian</t>
  </si>
  <si>
    <t>7101.7 -  Kitchen Manager/Chef</t>
  </si>
  <si>
    <t>5204.1 · Employer FICA</t>
  </si>
  <si>
    <t>5204.2 · Workers Comp. Insurance</t>
  </si>
  <si>
    <t>UNALLOCATED STAFFING BUDGET</t>
  </si>
  <si>
    <t>Total Salaries &amp; Benefits</t>
  </si>
  <si>
    <t>PROGRAM</t>
  </si>
  <si>
    <t xml:space="preserve"> 5600 · Religious Education Program</t>
  </si>
  <si>
    <t>5700 · Music Program Expenses</t>
  </si>
  <si>
    <t>5801 · Racial Equity Team</t>
  </si>
  <si>
    <t>5140.2 - Visiting Ministers/Speakers</t>
  </si>
  <si>
    <t>5802.0 · Worship Committee</t>
  </si>
  <si>
    <t>5802.11  Restricted Funding for Pulpit Decorations</t>
  </si>
  <si>
    <t>5803 · Hospitality</t>
  </si>
  <si>
    <t>5301.0 · Stewardship Expense</t>
  </si>
  <si>
    <t>5804 · Membership Committee</t>
  </si>
  <si>
    <t>5805 · Small Group Ministry</t>
  </si>
  <si>
    <t>5808 - SOCIAL JUSTICE COUNCIL</t>
  </si>
  <si>
    <t>5808.1  EJTF</t>
  </si>
  <si>
    <t>5808.2 · Beyond Borders-SinFronteras</t>
  </si>
  <si>
    <t>5810 · Other Special Program Expenses</t>
  </si>
  <si>
    <t>5140.5 - Ordination Reserve</t>
  </si>
  <si>
    <t>5203.2 · Staff Development</t>
  </si>
  <si>
    <t>5203.5 · Staff Bonuses</t>
  </si>
  <si>
    <t>5401 · Auction</t>
  </si>
  <si>
    <t>5423 · All-Church Retreat Expenses</t>
  </si>
  <si>
    <t>5115 · Sr Minister Discretionary Fund</t>
  </si>
  <si>
    <t>Total Programming</t>
  </si>
  <si>
    <t>7102 - Food Expenses</t>
  </si>
  <si>
    <t>7103 - Non Food Expenses</t>
  </si>
  <si>
    <t>7104 - Support Expenses</t>
  </si>
  <si>
    <t>7100 - Other Expenses</t>
  </si>
  <si>
    <t>Total Tuesday Meals Expenses</t>
  </si>
  <si>
    <t>5901 · UUA Dues</t>
  </si>
  <si>
    <t>5910 · GA Delegates</t>
  </si>
  <si>
    <t>5920 · UU Mass Action Dues</t>
  </si>
  <si>
    <t>5921 - UU Urban Ministry Dues</t>
  </si>
  <si>
    <t>5930 · GBIO Dues</t>
  </si>
  <si>
    <t>5940 · Paine Senior Services</t>
  </si>
  <si>
    <t>5940 - CISC Dues</t>
  </si>
  <si>
    <t>5950 - Sanctuary Boston</t>
  </si>
  <si>
    <t>Total Denomination &amp; Community</t>
  </si>
  <si>
    <t>Total Staff and Program Expenses</t>
  </si>
  <si>
    <t xml:space="preserve">Net Income/Expense </t>
  </si>
  <si>
    <t>Transfer from Infrastructure Budget</t>
  </si>
  <si>
    <t>INCOME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</si>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</sst>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44" fontId="5" fillId="0" borderId="0" xfId="0" applyNumberFormat="1" applyFont="1"/>
    <xf numFmtId="44" fontId="3" fillId="3" borderId="0" xfId="0" applyNumberFormat="1" applyFont="1" applyFill="1"/>
    <xf numFmtId="44" fontId="3" fillId="0" borderId="4" xfId="0" applyNumberFormat="1" applyFont="1" applyBorder="1"/>
    <xf numFmtId="44" fontId="3" fillId="3" borderId="4" xfId="0" applyNumberFormat="1" applyFont="1" applyFill="1" applyBorder="1"/>
    <xf numFmtId="44" fontId="3" fillId="0" borderId="0" xfId="0" applyNumberFormat="1" applyFont="1"/>
    <xf numFmtId="44" fontId="2" fillId="0" borderId="1" xfId="0" applyNumberFormat="1" applyFont="1" applyBorder="1" applyAlignment="1">
      <alignment horizontal="center"/>
    </xf>
    <xf numFmtId="44" fontId="4" fillId="0" borderId="2" xfId="0" applyNumberFormat="1" applyFont="1" applyBorder="1" applyAlignment="1">
      <alignment horizontal="center" wrapText="1"/>
    </xf>
    <xf numFmtId="44" fontId="5" fillId="0" borderId="0" xfId="0" applyNumberFormat="1" applyFont="1" applyBorder="1"/>
    <xf numFmtId="49" fontId="4" fillId="0" borderId="0" xfId="0" applyNumberFormat="1" applyFont="1" applyFill="1"/>
    <xf numFmtId="44" fontId="5" fillId="0" borderId="5" xfId="0" applyNumberFormat="1" applyFont="1" applyBorder="1"/>
    <xf numFmtId="44" fontId="3" fillId="3" borderId="5" xfId="0" applyNumberFormat="1" applyFont="1" applyFill="1" applyBorder="1"/>
    <xf numFmtId="49" fontId="4" fillId="0" borderId="0" xfId="0" applyNumberFormat="1" applyFont="1" applyFill="1" applyAlignment="1">
      <alignment horizontal="right"/>
    </xf>
    <xf numFmtId="49" fontId="4" fillId="3" borderId="6" xfId="0" applyNumberFormat="1" applyFont="1" applyFill="1" applyBorder="1" applyAlignment="1">
      <alignment horizontal="center" wrapText="1"/>
    </xf>
    <xf numFmtId="42" fontId="3" fillId="3" borderId="0" xfId="0" applyNumberFormat="1" applyFont="1" applyFill="1"/>
    <xf numFmtId="42" fontId="3" fillId="3" borderId="5" xfId="0" applyNumberFormat="1" applyFont="1" applyFill="1" applyBorder="1"/>
    <xf numFmtId="49" fontId="4" fillId="0" borderId="0" xfId="0" applyNumberFormat="1" applyFont="1" applyAlignment="1">
      <alignment horizontal="right"/>
    </xf>
    <xf numFmtId="44" fontId="5" fillId="0" borderId="4" xfId="0" applyNumberFormat="1" applyFont="1" applyBorder="1"/>
    <xf numFmtId="44" fontId="3" fillId="0" borderId="5" xfId="0" applyNumberFormat="1" applyFont="1" applyBorder="1"/>
    <xf numFmtId="42" fontId="3" fillId="3" borderId="7" xfId="0" applyNumberFormat="1" applyFont="1" applyFill="1" applyBorder="1"/>
    <xf numFmtId="44" fontId="2" fillId="0" borderId="0" xfId="0" applyNumberFormat="1" applyFont="1"/>
    <xf numFmtId="44" fontId="2" fillId="3" borderId="0" xfId="0" applyNumberFormat="1" applyFont="1" applyFill="1"/>
    <xf numFmtId="0" fontId="1" fillId="0" borderId="0" xfId="0" applyFont="1"/>
    <xf numFmtId="0" fontId="1" fillId="0" borderId="0" xfId="0" applyFont="1" applyAlignment="1">
      <alignment horizontal="center"/>
    </xf>
    <xf numFmtId="49" fontId="4" fillId="3" borderId="2" xfId="0" applyNumberFormat="1" applyFont="1" applyFill="1" applyBorder="1" applyAlignment="1">
      <alignment horizontal="center" wrapText="1"/>
    </xf>
    <xf numFmtId="44" fontId="5" fillId="0" borderId="0" xfId="0" applyNumberFormat="1" applyFont="1" applyBorder="1" applyAlignment="1">
      <alignment horizontal="center" wrapText="1"/>
    </xf>
    <xf numFmtId="44" fontId="5" fillId="3" borderId="0" xfId="0" applyNumberFormat="1" applyFont="1" applyFill="1" applyBorder="1" applyAlignment="1">
      <alignment horizontal="center" wrapText="1"/>
    </xf>
    <xf numFmtId="49" fontId="6" fillId="0" borderId="0" xfId="0" applyNumberFormat="1" applyFont="1"/>
    <xf numFmtId="44" fontId="5" fillId="0" borderId="0" xfId="0" applyNumberFormat="1" applyFont="1" applyBorder="1" applyAlignment="1">
      <alignment horizontal="right"/>
    </xf>
    <xf numFmtId="44" fontId="5" fillId="0" borderId="0" xfId="0" applyNumberFormat="1" applyFont="1" applyFill="1" applyBorder="1"/>
    <xf numFmtId="44" fontId="5" fillId="0" borderId="0" xfId="0" applyNumberFormat="1" applyFont="1" applyAlignment="1">
      <alignment horizontal="right"/>
    </xf>
    <xf numFmtId="49" fontId="6" fillId="2" borderId="0" xfId="0" applyNumberFormat="1" applyFont="1" applyFill="1"/>
    <xf numFmtId="44" fontId="3" fillId="0" borderId="0" xfId="0" applyNumberFormat="1" applyFont="1" applyAlignment="1">
      <alignment horizontal="right"/>
    </xf>
    <xf numFmtId="44" fontId="3" fillId="3" borderId="0" xfId="0" applyNumberFormat="1" applyFont="1" applyFill="1" applyBorder="1"/>
    <xf numFmtId="44" fontId="5" fillId="0" borderId="4" xfId="0" applyNumberFormat="1" applyFont="1" applyBorder="1" applyAlignment="1">
      <alignment horizontal="right"/>
    </xf>
    <xf numFmtId="44" fontId="5" fillId="0" borderId="4" xfId="0" applyNumberFormat="1" applyFont="1" applyFill="1" applyBorder="1"/>
    <xf numFmtId="49" fontId="6" fillId="0" borderId="0" xfId="0" applyNumberFormat="1" applyFont="1" applyAlignment="1">
      <alignment horizontal="right"/>
    </xf>
    <xf numFmtId="0" fontId="3" fillId="0" borderId="0" xfId="0" applyFont="1" applyFill="1"/>
    <xf numFmtId="0" fontId="0" fillId="3" borderId="0" xfId="0" applyFill="1"/>
    <xf numFmtId="49" fontId="6" fillId="0" borderId="0" xfId="0" applyNumberFormat="1" applyFont="1" applyAlignment="1">
      <alignment horizontal="left"/>
    </xf>
    <xf numFmtId="44" fontId="5" fillId="3" borderId="0" xfId="0" applyNumberFormat="1" applyFont="1" applyFill="1" applyBorder="1"/>
    <xf numFmtId="49" fontId="6" fillId="0" borderId="0" xfId="0" applyNumberFormat="1" applyFont="1" applyAlignment="1">
      <alignment wrapText="1"/>
    </xf>
    <xf numFmtId="44" fontId="5" fillId="0" borderId="0" xfId="0" applyNumberFormat="1" applyFont="1" applyFill="1"/>
    <xf numFmtId="49" fontId="6" fillId="0" borderId="0" xfId="0" applyNumberFormat="1" applyFont="1" applyBorder="1"/>
    <xf numFmtId="49" fontId="6" fillId="3" borderId="0" xfId="0" applyNumberFormat="1" applyFont="1" applyFill="1"/>
    <xf numFmtId="44" fontId="5" fillId="3" borderId="0" xfId="0" applyNumberFormat="1" applyFont="1" applyFill="1"/>
    <xf numFmtId="44" fontId="3" fillId="0" borderId="0" xfId="0" applyNumberFormat="1" applyFont="1" applyFill="1"/>
    <xf numFmtId="44" fontId="5" fillId="2" borderId="5" xfId="0" applyNumberFormat="1" applyFont="1" applyFill="1" applyBorder="1"/>
    <xf numFmtId="44" fontId="5" fillId="0" borderId="5" xfId="0" applyNumberFormat="1" applyFont="1" applyFill="1" applyBorder="1"/>
    <xf numFmtId="0" fontId="0" fillId="3" borderId="5" xfId="0" applyFill="1" applyBorder="1"/>
    <xf numFmtId="44" fontId="0" fillId="3" borderId="0" xfId="0" applyNumberFormat="1" applyFill="1"/>
    <xf numFmtId="44" fontId="3" fillId="0" borderId="4" xfId="0" applyNumberFormat="1" applyFont="1" applyFill="1" applyBorder="1"/>
    <xf numFmtId="49" fontId="6" fillId="0" borderId="0" xfId="0" applyNumberFormat="1" applyFont="1" applyBorder="1" applyAlignment="1">
      <alignment horizontal="right"/>
    </xf>
    <xf numFmtId="44" fontId="0" fillId="0" borderId="0" xfId="0" applyNumberFormat="1"/>
    <xf numFmtId="44" fontId="0" fillId="0" borderId="0" xfId="0" applyNumberFormat="1" applyFill="1"/>
    <xf numFmtId="0" fontId="1" fillId="0" borderId="0" xfId="0" applyFont="1" applyAlignment="1">
      <alignment horizontal="center" vertical="top"/>
    </xf>
    <xf numFmtId="49" fontId="4" fillId="0" borderId="0" xfId="0" applyNumberFormat="1" applyFont="1" applyBorder="1" applyAlignment="1">
      <alignment horizontal="center" wrapText="1"/>
    </xf>
    <xf numFmtId="49" fontId="4" fillId="3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tabSelected="1" topLeftCell="A148" workbookViewId="0">
      <selection activeCell="D159" sqref="D159"/>
    </sheetView>
  </sheetViews>
  <sheetFormatPr defaultRowHeight="15" x14ac:dyDescent="0.25"/>
  <cols>
    <col min="1" max="1" width="3.7109375" customWidth="1"/>
    <col min="2" max="2" width="40" customWidth="1"/>
    <col min="3" max="3" width="14.7109375" bestFit="1" customWidth="1"/>
    <col min="4" max="4" width="14.7109375" customWidth="1"/>
    <col min="5" max="5" width="14.7109375" bestFit="1" customWidth="1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ht="15.75" x14ac:dyDescent="0.25">
      <c r="A2" s="2"/>
      <c r="B2" s="2"/>
      <c r="C2" s="2"/>
      <c r="D2" s="2"/>
      <c r="E2" s="2"/>
    </row>
    <row r="3" spans="1:5" ht="16.5" thickBot="1" x14ac:dyDescent="0.3">
      <c r="A3" s="3" t="s">
        <v>1</v>
      </c>
      <c r="B3" s="2"/>
      <c r="C3" s="4"/>
      <c r="D3" s="4"/>
      <c r="E3" s="4"/>
    </row>
    <row r="4" spans="1:5" ht="64.5" thickTop="1" thickBot="1" x14ac:dyDescent="0.3">
      <c r="A4" s="2"/>
      <c r="B4" s="2"/>
      <c r="C4" s="5" t="s">
        <v>2</v>
      </c>
      <c r="D4" s="5" t="s">
        <v>3</v>
      </c>
      <c r="E4" s="6" t="s">
        <v>4</v>
      </c>
    </row>
    <row r="5" spans="1:5" ht="16.5" thickTop="1" x14ac:dyDescent="0.25">
      <c r="A5" s="2"/>
      <c r="B5" s="7" t="s">
        <v>5</v>
      </c>
      <c r="C5" s="8">
        <v>302887.84999999998</v>
      </c>
      <c r="D5" s="8">
        <v>406848</v>
      </c>
      <c r="E5" s="9">
        <v>406848</v>
      </c>
    </row>
    <row r="6" spans="1:5" ht="15.75" x14ac:dyDescent="0.25">
      <c r="A6" s="2"/>
      <c r="B6" s="3" t="s">
        <v>6</v>
      </c>
      <c r="C6" s="10">
        <v>-53000</v>
      </c>
      <c r="D6" s="10">
        <v>-106000</v>
      </c>
      <c r="E6" s="11">
        <v>-100000</v>
      </c>
    </row>
    <row r="7" spans="1:5" ht="15.75" x14ac:dyDescent="0.25">
      <c r="A7" s="2"/>
      <c r="B7" s="3" t="s">
        <v>7</v>
      </c>
      <c r="C7" s="12">
        <f>SUM(C5:C6)</f>
        <v>249887.84999999998</v>
      </c>
      <c r="D7" s="12">
        <f>SUM(D5:D6)</f>
        <v>300848</v>
      </c>
      <c r="E7" s="9">
        <f>SUM(E5:E6)</f>
        <v>306848</v>
      </c>
    </row>
    <row r="8" spans="1:5" ht="15.75" x14ac:dyDescent="0.25">
      <c r="A8" s="2"/>
      <c r="B8" s="2"/>
      <c r="C8" s="12"/>
      <c r="D8" s="12"/>
      <c r="E8" s="12"/>
    </row>
    <row r="9" spans="1:5" ht="16.5" thickBot="1" x14ac:dyDescent="0.3">
      <c r="A9" s="3" t="s">
        <v>8</v>
      </c>
      <c r="B9" s="2"/>
      <c r="C9" s="13"/>
      <c r="D9" s="13"/>
      <c r="E9" s="13"/>
    </row>
    <row r="10" spans="1:5" ht="64.5" thickTop="1" thickBot="1" x14ac:dyDescent="0.3">
      <c r="A10" s="2"/>
      <c r="B10" s="2"/>
      <c r="C10" s="14" t="s">
        <v>2</v>
      </c>
      <c r="D10" s="14" t="s">
        <v>3</v>
      </c>
      <c r="E10" s="6" t="s">
        <v>9</v>
      </c>
    </row>
    <row r="11" spans="1:5" ht="16.5" thickTop="1" x14ac:dyDescent="0.25">
      <c r="A11" s="3" t="s">
        <v>10</v>
      </c>
      <c r="B11" s="2"/>
      <c r="C11" s="12"/>
      <c r="D11" s="12"/>
      <c r="E11" s="9"/>
    </row>
    <row r="12" spans="1:5" ht="15.75" x14ac:dyDescent="0.25">
      <c r="A12" s="2"/>
      <c r="B12" s="7" t="s">
        <v>11</v>
      </c>
      <c r="C12" s="15">
        <v>6320.96</v>
      </c>
      <c r="D12" s="15">
        <v>7080</v>
      </c>
      <c r="E12" s="9">
        <v>7080</v>
      </c>
    </row>
    <row r="13" spans="1:5" ht="15.75" x14ac:dyDescent="0.25">
      <c r="A13" s="2"/>
      <c r="B13" s="7" t="s">
        <v>12</v>
      </c>
      <c r="C13" s="15">
        <v>0</v>
      </c>
      <c r="D13" s="15">
        <v>0</v>
      </c>
      <c r="E13" s="9">
        <v>500</v>
      </c>
    </row>
    <row r="14" spans="1:5" ht="15.75" x14ac:dyDescent="0.25">
      <c r="A14" s="2"/>
      <c r="B14" s="7" t="s">
        <v>13</v>
      </c>
      <c r="C14" s="15">
        <v>44.85</v>
      </c>
      <c r="D14" s="15">
        <v>0</v>
      </c>
      <c r="E14" s="9">
        <v>500</v>
      </c>
    </row>
    <row r="15" spans="1:5" ht="15.75" x14ac:dyDescent="0.25">
      <c r="A15" s="2"/>
      <c r="B15" s="7" t="s">
        <v>14</v>
      </c>
      <c r="C15" s="15">
        <v>2307.7399999999998</v>
      </c>
      <c r="D15" s="15">
        <v>1500</v>
      </c>
      <c r="E15" s="9">
        <v>2000</v>
      </c>
    </row>
    <row r="16" spans="1:5" ht="15.75" x14ac:dyDescent="0.25">
      <c r="A16" s="2"/>
      <c r="B16" s="7" t="s">
        <v>15</v>
      </c>
      <c r="C16" s="8">
        <v>1014.29</v>
      </c>
      <c r="D16" s="8">
        <v>0</v>
      </c>
      <c r="E16" s="9">
        <v>2000</v>
      </c>
    </row>
    <row r="17" spans="1:5" ht="15.75" x14ac:dyDescent="0.25">
      <c r="A17" s="2"/>
      <c r="B17" s="7" t="s">
        <v>16</v>
      </c>
      <c r="C17" s="8">
        <v>225.05</v>
      </c>
      <c r="D17" s="8">
        <v>0</v>
      </c>
      <c r="E17" s="9">
        <v>500</v>
      </c>
    </row>
    <row r="18" spans="1:5" ht="15.75" x14ac:dyDescent="0.25">
      <c r="A18" s="2"/>
      <c r="B18" s="7" t="s">
        <v>17</v>
      </c>
      <c r="C18" s="15">
        <v>4271.76</v>
      </c>
      <c r="D18" s="15">
        <v>5040</v>
      </c>
      <c r="E18" s="9">
        <v>5040</v>
      </c>
    </row>
    <row r="19" spans="1:5" ht="15.75" x14ac:dyDescent="0.25">
      <c r="A19" s="2"/>
      <c r="B19" s="7" t="s">
        <v>18</v>
      </c>
      <c r="C19" s="15">
        <v>6845.07</v>
      </c>
      <c r="D19" s="15">
        <v>7104</v>
      </c>
      <c r="E19" s="9">
        <v>7104</v>
      </c>
    </row>
    <row r="20" spans="1:5" ht="15.75" x14ac:dyDescent="0.25">
      <c r="A20" s="2"/>
      <c r="B20" s="7" t="s">
        <v>19</v>
      </c>
      <c r="C20" s="8">
        <v>804.55</v>
      </c>
      <c r="D20" s="15">
        <v>360</v>
      </c>
      <c r="E20" s="9">
        <v>500</v>
      </c>
    </row>
    <row r="21" spans="1:5" ht="15.75" x14ac:dyDescent="0.25">
      <c r="A21" s="2"/>
      <c r="B21" s="7" t="s">
        <v>20</v>
      </c>
      <c r="C21" s="8">
        <v>3085.1</v>
      </c>
      <c r="D21" s="8">
        <v>900</v>
      </c>
      <c r="E21" s="9">
        <v>3000</v>
      </c>
    </row>
    <row r="22" spans="1:5" ht="15.75" x14ac:dyDescent="0.25">
      <c r="A22" s="2"/>
      <c r="B22" s="7" t="s">
        <v>21</v>
      </c>
      <c r="C22" s="8">
        <v>0</v>
      </c>
      <c r="D22" s="15">
        <v>0</v>
      </c>
      <c r="E22" s="9">
        <v>500</v>
      </c>
    </row>
    <row r="23" spans="1:5" ht="15.75" x14ac:dyDescent="0.25">
      <c r="A23" s="2"/>
      <c r="B23" s="7" t="s">
        <v>22</v>
      </c>
      <c r="C23" s="15">
        <v>0</v>
      </c>
      <c r="D23" s="8">
        <v>0</v>
      </c>
      <c r="E23" s="9">
        <v>0</v>
      </c>
    </row>
    <row r="24" spans="1:5" ht="15.75" x14ac:dyDescent="0.25">
      <c r="A24" s="2"/>
      <c r="B24" s="16" t="s">
        <v>23</v>
      </c>
      <c r="C24" s="8">
        <v>0</v>
      </c>
      <c r="D24" s="15">
        <v>0</v>
      </c>
      <c r="E24" s="9">
        <v>0</v>
      </c>
    </row>
    <row r="25" spans="1:5" ht="16.5" thickBot="1" x14ac:dyDescent="0.3">
      <c r="A25" s="2"/>
      <c r="B25" s="16" t="s">
        <v>24</v>
      </c>
      <c r="C25" s="17">
        <v>733.1</v>
      </c>
      <c r="D25" s="17">
        <v>888</v>
      </c>
      <c r="E25" s="18">
        <v>1000</v>
      </c>
    </row>
    <row r="26" spans="1:5" ht="15.75" x14ac:dyDescent="0.25">
      <c r="A26" s="2"/>
      <c r="B26" s="19" t="s">
        <v>25</v>
      </c>
      <c r="C26" s="12">
        <f>SUM(C12:C25)</f>
        <v>25652.469999999998</v>
      </c>
      <c r="D26" s="12">
        <f>SUM(D12:D25)</f>
        <v>22872</v>
      </c>
      <c r="E26" s="9">
        <f>SUM(E12:E25)</f>
        <v>29724</v>
      </c>
    </row>
    <row r="27" spans="1:5" ht="15.75" x14ac:dyDescent="0.25">
      <c r="A27" s="2"/>
      <c r="B27" s="2"/>
      <c r="C27" s="12"/>
      <c r="D27" s="12"/>
      <c r="E27" s="9"/>
    </row>
    <row r="28" spans="1:5" ht="16.5" thickBot="1" x14ac:dyDescent="0.3">
      <c r="A28" s="2"/>
      <c r="B28" s="2"/>
      <c r="C28" s="12"/>
      <c r="D28" s="12"/>
      <c r="E28" s="9"/>
    </row>
    <row r="29" spans="1:5" ht="64.5" thickTop="1" thickBot="1" x14ac:dyDescent="0.3">
      <c r="A29" s="2"/>
      <c r="B29" s="2"/>
      <c r="C29" s="5" t="s">
        <v>2</v>
      </c>
      <c r="D29" s="5" t="s">
        <v>3</v>
      </c>
      <c r="E29" s="20" t="s">
        <v>9</v>
      </c>
    </row>
    <row r="30" spans="1:5" ht="16.5" thickTop="1" x14ac:dyDescent="0.25">
      <c r="A30" s="3" t="s">
        <v>26</v>
      </c>
      <c r="B30" s="2"/>
      <c r="C30" s="12"/>
      <c r="D30" s="12"/>
      <c r="E30" s="9"/>
    </row>
    <row r="31" spans="1:5" ht="15.75" x14ac:dyDescent="0.25">
      <c r="A31" s="2"/>
      <c r="B31" s="7" t="s">
        <v>27</v>
      </c>
      <c r="C31" s="8">
        <v>9286.4</v>
      </c>
      <c r="D31" s="8">
        <v>12000</v>
      </c>
      <c r="E31" s="21">
        <v>12000</v>
      </c>
    </row>
    <row r="32" spans="1:5" ht="15.75" x14ac:dyDescent="0.25">
      <c r="A32" s="2"/>
      <c r="B32" s="7" t="s">
        <v>28</v>
      </c>
      <c r="C32" s="8">
        <v>5616.16</v>
      </c>
      <c r="D32" s="8">
        <v>6000</v>
      </c>
      <c r="E32" s="21">
        <v>6000</v>
      </c>
    </row>
    <row r="33" spans="1:5" ht="15.75" x14ac:dyDescent="0.25">
      <c r="A33" s="2"/>
      <c r="B33" s="7" t="s">
        <v>29</v>
      </c>
      <c r="C33" s="8">
        <v>29285.14</v>
      </c>
      <c r="D33" s="8">
        <v>34980</v>
      </c>
      <c r="E33" s="21">
        <v>35650</v>
      </c>
    </row>
    <row r="34" spans="1:5" ht="15.75" x14ac:dyDescent="0.25">
      <c r="A34" s="2"/>
      <c r="B34" s="7" t="s">
        <v>30</v>
      </c>
      <c r="C34" s="15">
        <v>36.75</v>
      </c>
      <c r="D34" s="15">
        <v>6000</v>
      </c>
      <c r="E34" s="21">
        <v>6000</v>
      </c>
    </row>
    <row r="35" spans="1:5" ht="15.75" x14ac:dyDescent="0.25">
      <c r="A35" s="2"/>
      <c r="B35" s="7" t="s">
        <v>31</v>
      </c>
      <c r="C35" s="8">
        <v>10037.120000000001</v>
      </c>
      <c r="D35" s="8">
        <v>13452</v>
      </c>
      <c r="E35" s="21">
        <v>13000</v>
      </c>
    </row>
    <row r="36" spans="1:5" ht="15.75" x14ac:dyDescent="0.25">
      <c r="A36" s="2"/>
      <c r="B36" s="7" t="s">
        <v>32</v>
      </c>
      <c r="C36" s="8">
        <v>8136.05</v>
      </c>
      <c r="D36" s="8">
        <v>21660</v>
      </c>
      <c r="E36" s="21">
        <v>13000</v>
      </c>
    </row>
    <row r="37" spans="1:5" ht="15.75" x14ac:dyDescent="0.25">
      <c r="A37" s="2"/>
      <c r="B37" s="7" t="s">
        <v>33</v>
      </c>
      <c r="C37" s="15">
        <v>1070.02</v>
      </c>
      <c r="D37" s="15">
        <v>2500</v>
      </c>
      <c r="E37" s="21">
        <v>1200</v>
      </c>
    </row>
    <row r="38" spans="1:5" ht="15.75" x14ac:dyDescent="0.25">
      <c r="A38" s="2"/>
      <c r="B38" s="7" t="s">
        <v>34</v>
      </c>
      <c r="C38" s="8">
        <v>1670</v>
      </c>
      <c r="D38" s="8">
        <v>0</v>
      </c>
      <c r="E38" s="21">
        <v>1000</v>
      </c>
    </row>
    <row r="39" spans="1:5" ht="15.75" x14ac:dyDescent="0.25">
      <c r="A39" s="2"/>
      <c r="B39" s="7" t="s">
        <v>35</v>
      </c>
      <c r="C39" s="15">
        <v>18686.5</v>
      </c>
      <c r="D39" s="15">
        <v>21409</v>
      </c>
      <c r="E39" s="21">
        <v>21500</v>
      </c>
    </row>
    <row r="40" spans="1:5" ht="15.75" x14ac:dyDescent="0.25">
      <c r="A40" s="2"/>
      <c r="B40" s="7" t="s">
        <v>36</v>
      </c>
      <c r="C40" s="15">
        <v>17482.5</v>
      </c>
      <c r="D40" s="15">
        <v>25000</v>
      </c>
      <c r="E40" s="21">
        <v>25000</v>
      </c>
    </row>
    <row r="41" spans="1:5" ht="16.5" thickBot="1" x14ac:dyDescent="0.3">
      <c r="A41" s="2"/>
      <c r="B41" s="7" t="s">
        <v>37</v>
      </c>
      <c r="C41" s="17"/>
      <c r="D41" s="17">
        <v>0</v>
      </c>
      <c r="E41" s="22"/>
    </row>
    <row r="42" spans="1:5" ht="15.75" x14ac:dyDescent="0.25">
      <c r="A42" s="2"/>
      <c r="B42" s="23" t="s">
        <v>38</v>
      </c>
      <c r="C42" s="12">
        <f>SUM(C31:C41)</f>
        <v>101306.64</v>
      </c>
      <c r="D42" s="12">
        <f>SUM(D31:D41)</f>
        <v>143001</v>
      </c>
      <c r="E42" s="9">
        <f>SUM(E31:E41)</f>
        <v>134350</v>
      </c>
    </row>
    <row r="43" spans="1:5" ht="15.75" x14ac:dyDescent="0.25">
      <c r="A43" s="2"/>
      <c r="B43" s="2"/>
      <c r="C43" s="12"/>
      <c r="D43" s="12"/>
      <c r="E43" s="21"/>
    </row>
    <row r="44" spans="1:5" ht="15.75" x14ac:dyDescent="0.25">
      <c r="A44" s="3" t="s">
        <v>39</v>
      </c>
      <c r="B44" s="2"/>
      <c r="C44" s="12"/>
      <c r="D44" s="12"/>
      <c r="E44" s="21"/>
    </row>
    <row r="45" spans="1:5" ht="15.75" x14ac:dyDescent="0.25">
      <c r="A45" s="2"/>
      <c r="B45" s="7" t="s">
        <v>40</v>
      </c>
      <c r="C45" s="8">
        <v>24074.73</v>
      </c>
      <c r="D45" s="8">
        <v>32100</v>
      </c>
      <c r="E45" s="21">
        <v>32100</v>
      </c>
    </row>
    <row r="46" spans="1:5" ht="15.75" x14ac:dyDescent="0.25">
      <c r="A46" s="2"/>
      <c r="B46" s="7" t="s">
        <v>41</v>
      </c>
      <c r="C46" s="8">
        <v>15838.02</v>
      </c>
      <c r="D46" s="8">
        <v>21120</v>
      </c>
      <c r="E46" s="21">
        <v>21120</v>
      </c>
    </row>
    <row r="47" spans="1:5" ht="16.5" thickBot="1" x14ac:dyDescent="0.3">
      <c r="A47" s="2"/>
      <c r="B47" s="7" t="s">
        <v>42</v>
      </c>
      <c r="C47" s="24">
        <v>11812.5</v>
      </c>
      <c r="D47" s="17">
        <v>13500</v>
      </c>
      <c r="E47" s="22">
        <v>19657</v>
      </c>
    </row>
    <row r="48" spans="1:5" ht="15.75" x14ac:dyDescent="0.25">
      <c r="A48" s="2"/>
      <c r="B48" s="23" t="s">
        <v>43</v>
      </c>
      <c r="C48" s="12">
        <f>SUM(C45:C47)</f>
        <v>51725.25</v>
      </c>
      <c r="D48" s="12">
        <f>SUM(D45:D47)</f>
        <v>66720</v>
      </c>
      <c r="E48" s="9">
        <f>SUM(E45:E47)</f>
        <v>72877</v>
      </c>
    </row>
    <row r="49" spans="1:5" ht="15.75" x14ac:dyDescent="0.25">
      <c r="A49" s="2"/>
      <c r="B49" s="23"/>
      <c r="C49" s="12"/>
      <c r="D49" s="12"/>
      <c r="E49" s="21"/>
    </row>
    <row r="50" spans="1:5" ht="16.5" thickBot="1" x14ac:dyDescent="0.3">
      <c r="A50" s="2"/>
      <c r="B50" s="7" t="s">
        <v>44</v>
      </c>
      <c r="C50" s="25">
        <f>+C48+C42+C26</f>
        <v>178684.36000000002</v>
      </c>
      <c r="D50" s="25">
        <f>+D48+D42+D26</f>
        <v>232593</v>
      </c>
      <c r="E50" s="26">
        <f>+E48+E42+E26</f>
        <v>236951</v>
      </c>
    </row>
    <row r="51" spans="1:5" ht="15.75" x14ac:dyDescent="0.25">
      <c r="A51" s="2"/>
      <c r="B51" s="3" t="s">
        <v>45</v>
      </c>
      <c r="C51" s="27">
        <f>+C7-C50</f>
        <v>71203.489999999962</v>
      </c>
      <c r="D51" s="27">
        <f>+D7-D50</f>
        <v>68255</v>
      </c>
      <c r="E51" s="28">
        <f>+E7-E50</f>
        <v>69897</v>
      </c>
    </row>
    <row r="55" spans="1:5" x14ac:dyDescent="0.25">
      <c r="B55" s="29" t="s">
        <v>46</v>
      </c>
    </row>
    <row r="56" spans="1:5" ht="15.75" thickBot="1" x14ac:dyDescent="0.3"/>
    <row r="57" spans="1:5" ht="64.5" thickTop="1" thickBot="1" x14ac:dyDescent="0.3">
      <c r="B57" s="30" t="s">
        <v>1</v>
      </c>
      <c r="C57" s="5" t="s">
        <v>2</v>
      </c>
      <c r="D57" s="5" t="s">
        <v>3</v>
      </c>
      <c r="E57" s="31" t="s">
        <v>47</v>
      </c>
    </row>
    <row r="58" spans="1:5" ht="16.5" thickTop="1" x14ac:dyDescent="0.25">
      <c r="A58" s="29" t="s">
        <v>138</v>
      </c>
      <c r="B58" s="30"/>
      <c r="C58" s="63"/>
      <c r="D58" s="63"/>
      <c r="E58" s="64"/>
    </row>
    <row r="59" spans="1:5" ht="15.75" x14ac:dyDescent="0.25">
      <c r="B59" s="62" t="s">
        <v>137</v>
      </c>
      <c r="C59" s="32">
        <v>53000</v>
      </c>
      <c r="D59" s="32">
        <v>106000</v>
      </c>
      <c r="E59" s="33">
        <v>25000</v>
      </c>
    </row>
    <row r="60" spans="1:5" ht="15.75" x14ac:dyDescent="0.25">
      <c r="B60" s="34" t="s">
        <v>48</v>
      </c>
      <c r="C60" s="35">
        <v>233724.63</v>
      </c>
      <c r="D60" s="36">
        <v>210000</v>
      </c>
      <c r="E60" s="9">
        <f>260000/4</f>
        <v>65000</v>
      </c>
    </row>
    <row r="61" spans="1:5" ht="15.75" x14ac:dyDescent="0.25">
      <c r="B61" s="34" t="s">
        <v>49</v>
      </c>
      <c r="C61" s="35">
        <v>4743.5</v>
      </c>
      <c r="D61" s="36">
        <v>0</v>
      </c>
      <c r="E61" s="9">
        <v>1000</v>
      </c>
    </row>
    <row r="62" spans="1:5" ht="15.75" x14ac:dyDescent="0.25">
      <c r="B62" s="34" t="s">
        <v>50</v>
      </c>
      <c r="C62" s="37">
        <v>0</v>
      </c>
      <c r="D62" s="36">
        <v>0</v>
      </c>
      <c r="E62" s="9">
        <v>0</v>
      </c>
    </row>
    <row r="63" spans="1:5" ht="15.75" x14ac:dyDescent="0.25">
      <c r="B63" s="34" t="s">
        <v>51</v>
      </c>
      <c r="C63" s="37">
        <v>0</v>
      </c>
      <c r="D63" s="36">
        <v>0</v>
      </c>
      <c r="E63" s="9">
        <v>0</v>
      </c>
    </row>
    <row r="64" spans="1:5" ht="15.75" x14ac:dyDescent="0.25">
      <c r="B64" s="34" t="s">
        <v>52</v>
      </c>
      <c r="C64" s="37"/>
      <c r="D64" s="36"/>
      <c r="E64" s="9"/>
    </row>
    <row r="65" spans="2:5" ht="15.75" x14ac:dyDescent="0.25">
      <c r="B65" s="34" t="s">
        <v>53</v>
      </c>
      <c r="C65" s="37">
        <v>1311.43</v>
      </c>
      <c r="D65" s="36">
        <v>1780</v>
      </c>
      <c r="E65" s="9">
        <v>1300</v>
      </c>
    </row>
    <row r="66" spans="2:5" ht="15.75" x14ac:dyDescent="0.25">
      <c r="B66" s="34" t="s">
        <v>54</v>
      </c>
      <c r="C66" s="37">
        <v>1080.76</v>
      </c>
      <c r="D66" s="36">
        <v>1092</v>
      </c>
      <c r="E66" s="9">
        <v>1080</v>
      </c>
    </row>
    <row r="67" spans="2:5" ht="15.75" x14ac:dyDescent="0.25">
      <c r="B67" s="34" t="s">
        <v>55</v>
      </c>
      <c r="C67" s="37">
        <v>177.8</v>
      </c>
      <c r="D67" s="36">
        <v>180</v>
      </c>
      <c r="E67" s="9">
        <v>175</v>
      </c>
    </row>
    <row r="68" spans="2:5" ht="15.75" x14ac:dyDescent="0.25">
      <c r="B68" s="34" t="s">
        <v>56</v>
      </c>
      <c r="C68" s="37">
        <v>466.65</v>
      </c>
      <c r="D68" s="36">
        <v>472</v>
      </c>
      <c r="E68" s="9">
        <v>470</v>
      </c>
    </row>
    <row r="69" spans="2:5" ht="15.75" x14ac:dyDescent="0.25">
      <c r="B69" s="34" t="s">
        <v>57</v>
      </c>
      <c r="C69" s="37">
        <v>141.57</v>
      </c>
      <c r="D69" s="36">
        <v>143</v>
      </c>
      <c r="E69" s="9">
        <v>140</v>
      </c>
    </row>
    <row r="70" spans="2:5" ht="15.75" x14ac:dyDescent="0.25">
      <c r="B70" s="34" t="s">
        <v>58</v>
      </c>
      <c r="C70" s="37">
        <v>4433.9399999999996</v>
      </c>
      <c r="D70" s="36">
        <v>4482</v>
      </c>
      <c r="E70" s="9">
        <v>4435</v>
      </c>
    </row>
    <row r="71" spans="2:5" ht="15.75" x14ac:dyDescent="0.25">
      <c r="B71" s="34" t="s">
        <v>59</v>
      </c>
      <c r="C71" s="37">
        <v>75997.399999999994</v>
      </c>
      <c r="D71" s="36">
        <v>77982.44</v>
      </c>
      <c r="E71" s="9">
        <f>(72847.2/10)*3</f>
        <v>21854.159999999996</v>
      </c>
    </row>
    <row r="72" spans="2:5" ht="15.75" x14ac:dyDescent="0.25">
      <c r="B72" s="38" t="s">
        <v>60</v>
      </c>
      <c r="C72" s="37">
        <v>600</v>
      </c>
      <c r="D72" s="36">
        <v>0</v>
      </c>
      <c r="E72" s="9">
        <v>0</v>
      </c>
    </row>
    <row r="73" spans="2:5" ht="15.75" x14ac:dyDescent="0.25">
      <c r="B73" s="34" t="s">
        <v>61</v>
      </c>
      <c r="C73" s="37">
        <v>0</v>
      </c>
      <c r="D73" s="36">
        <v>0</v>
      </c>
      <c r="E73" s="9">
        <v>0</v>
      </c>
    </row>
    <row r="74" spans="2:5" ht="15.75" x14ac:dyDescent="0.25">
      <c r="B74" s="34" t="s">
        <v>62</v>
      </c>
      <c r="C74" s="37">
        <v>2148.96</v>
      </c>
      <c r="D74" s="36"/>
      <c r="E74" s="9">
        <v>0</v>
      </c>
    </row>
    <row r="75" spans="2:5" ht="15.75" x14ac:dyDescent="0.25">
      <c r="B75" s="34" t="s">
        <v>63</v>
      </c>
      <c r="C75" s="37">
        <v>1395</v>
      </c>
      <c r="D75" s="36">
        <v>0</v>
      </c>
      <c r="E75" s="9">
        <v>0</v>
      </c>
    </row>
    <row r="76" spans="2:5" ht="15.75" x14ac:dyDescent="0.25">
      <c r="B76" s="34" t="s">
        <v>64</v>
      </c>
      <c r="C76" s="39">
        <v>0</v>
      </c>
      <c r="D76" s="36">
        <v>0</v>
      </c>
      <c r="E76" s="9">
        <v>0</v>
      </c>
    </row>
    <row r="77" spans="2:5" ht="15.75" x14ac:dyDescent="0.25">
      <c r="B77" s="34" t="s">
        <v>65</v>
      </c>
      <c r="C77" s="39">
        <v>20460.75</v>
      </c>
      <c r="D77" s="36">
        <v>0</v>
      </c>
      <c r="E77" s="9">
        <v>0</v>
      </c>
    </row>
    <row r="78" spans="2:5" ht="15.75" x14ac:dyDescent="0.25">
      <c r="B78" s="34" t="s">
        <v>66</v>
      </c>
      <c r="C78" s="39">
        <v>3532</v>
      </c>
      <c r="D78" s="36"/>
      <c r="E78" s="40">
        <v>0</v>
      </c>
    </row>
    <row r="79" spans="2:5" ht="16.5" thickBot="1" x14ac:dyDescent="0.3">
      <c r="B79" s="34" t="s">
        <v>67</v>
      </c>
      <c r="C79" s="41">
        <v>95793.04</v>
      </c>
      <c r="D79" s="42">
        <v>0</v>
      </c>
      <c r="E79" s="18">
        <v>0</v>
      </c>
    </row>
    <row r="80" spans="2:5" ht="15.75" x14ac:dyDescent="0.25">
      <c r="B80" s="43" t="s">
        <v>68</v>
      </c>
      <c r="C80" s="12">
        <f>SUM(C59:C79)</f>
        <v>499007.43000000005</v>
      </c>
      <c r="D80" s="36">
        <f>SUM(D59:D79)</f>
        <v>402131.44</v>
      </c>
      <c r="E80" s="9">
        <f>SUM(E59:E79)</f>
        <v>120454.16</v>
      </c>
    </row>
    <row r="81" spans="1:5" ht="15.75" x14ac:dyDescent="0.25">
      <c r="C81" s="2"/>
      <c r="D81" s="44"/>
      <c r="E81" s="45"/>
    </row>
    <row r="82" spans="1:5" ht="16.5" thickBot="1" x14ac:dyDescent="0.3">
      <c r="B82" s="43"/>
      <c r="C82" s="2"/>
      <c r="D82" s="44"/>
      <c r="E82" s="45"/>
    </row>
    <row r="83" spans="1:5" ht="64.5" thickTop="1" thickBot="1" x14ac:dyDescent="0.3">
      <c r="C83" s="5" t="s">
        <v>2</v>
      </c>
      <c r="D83" s="5" t="s">
        <v>3</v>
      </c>
      <c r="E83" s="31" t="s">
        <v>47</v>
      </c>
    </row>
    <row r="84" spans="1:5" ht="16.5" thickTop="1" x14ac:dyDescent="0.25">
      <c r="A84" s="46" t="s">
        <v>139</v>
      </c>
      <c r="B84" s="46"/>
      <c r="C84" s="2"/>
      <c r="D84" s="44"/>
      <c r="E84" s="45"/>
    </row>
    <row r="85" spans="1:5" ht="15.75" x14ac:dyDescent="0.25">
      <c r="B85" s="46" t="s">
        <v>69</v>
      </c>
      <c r="C85" s="2"/>
      <c r="D85" s="44"/>
      <c r="E85" s="45"/>
    </row>
    <row r="86" spans="1:5" ht="15.75" x14ac:dyDescent="0.25">
      <c r="B86" s="34" t="s">
        <v>70</v>
      </c>
      <c r="C86" s="12">
        <f>127044.69-5944.4</f>
        <v>121100.29000000001</v>
      </c>
      <c r="D86" s="36">
        <f>144517.92-8700</f>
        <v>135817.92000000001</v>
      </c>
      <c r="E86" s="9">
        <f>11210.54*3</f>
        <v>33631.620000000003</v>
      </c>
    </row>
    <row r="87" spans="1:5" ht="15.75" x14ac:dyDescent="0.25">
      <c r="B87" s="34" t="s">
        <v>71</v>
      </c>
      <c r="C87" s="8">
        <v>5944.4</v>
      </c>
      <c r="D87" s="36">
        <v>8700</v>
      </c>
      <c r="E87" s="47">
        <v>8700</v>
      </c>
    </row>
    <row r="88" spans="1:5" ht="45" x14ac:dyDescent="0.25">
      <c r="B88" s="48" t="s">
        <v>72</v>
      </c>
      <c r="C88" s="12">
        <v>0</v>
      </c>
      <c r="D88" s="36">
        <v>1092</v>
      </c>
      <c r="E88" s="9"/>
    </row>
    <row r="89" spans="1:5" ht="15.75" x14ac:dyDescent="0.25">
      <c r="B89" s="34" t="s">
        <v>73</v>
      </c>
      <c r="C89" s="8">
        <v>0</v>
      </c>
      <c r="D89" s="36">
        <v>0</v>
      </c>
      <c r="E89" s="47">
        <v>0</v>
      </c>
    </row>
    <row r="90" spans="1:5" ht="15.75" x14ac:dyDescent="0.25">
      <c r="B90" s="34" t="s">
        <v>74</v>
      </c>
      <c r="C90" s="8">
        <v>0</v>
      </c>
      <c r="D90" s="36">
        <v>0</v>
      </c>
      <c r="E90" s="47">
        <v>0</v>
      </c>
    </row>
    <row r="91" spans="1:5" ht="15.75" x14ac:dyDescent="0.25">
      <c r="B91" s="7" t="s">
        <v>75</v>
      </c>
      <c r="C91" s="8">
        <v>6000</v>
      </c>
      <c r="D91" s="36">
        <v>4400</v>
      </c>
      <c r="E91" s="47">
        <v>0</v>
      </c>
    </row>
    <row r="92" spans="1:5" ht="15.75" x14ac:dyDescent="0.25">
      <c r="B92" s="34" t="s">
        <v>76</v>
      </c>
      <c r="C92" s="12">
        <v>79178.45</v>
      </c>
      <c r="D92" s="36">
        <v>86789.36</v>
      </c>
      <c r="E92" s="9">
        <f>(7358.32*3)+1250</f>
        <v>23324.959999999999</v>
      </c>
    </row>
    <row r="93" spans="1:5" ht="15.75" x14ac:dyDescent="0.25">
      <c r="B93" s="34" t="s">
        <v>77</v>
      </c>
      <c r="C93" s="15">
        <v>0</v>
      </c>
      <c r="D93" s="36">
        <v>0</v>
      </c>
      <c r="E93" s="9">
        <v>0</v>
      </c>
    </row>
    <row r="94" spans="1:5" ht="15.75" x14ac:dyDescent="0.25">
      <c r="B94" s="34" t="s">
        <v>78</v>
      </c>
      <c r="C94" s="8">
        <v>0</v>
      </c>
      <c r="D94" s="36">
        <v>0</v>
      </c>
      <c r="E94" s="9">
        <v>0</v>
      </c>
    </row>
    <row r="95" spans="1:5" ht="15.75" x14ac:dyDescent="0.25">
      <c r="B95" s="34" t="s">
        <v>79</v>
      </c>
      <c r="C95" s="8">
        <v>940.5</v>
      </c>
      <c r="D95" s="36">
        <v>0</v>
      </c>
      <c r="E95" s="9">
        <f>780*3</f>
        <v>2340</v>
      </c>
    </row>
    <row r="96" spans="1:5" ht="15.75" x14ac:dyDescent="0.25">
      <c r="B96" s="34" t="s">
        <v>80</v>
      </c>
      <c r="C96" s="8">
        <v>19673</v>
      </c>
      <c r="D96" s="49">
        <v>21423.96</v>
      </c>
      <c r="E96" s="9">
        <f>1963.86*3</f>
        <v>5891.58</v>
      </c>
    </row>
    <row r="97" spans="2:5" ht="15.75" x14ac:dyDescent="0.25">
      <c r="B97" s="34" t="s">
        <v>81</v>
      </c>
      <c r="C97" s="8">
        <v>82952.94</v>
      </c>
      <c r="D97" s="49">
        <v>81815.48</v>
      </c>
      <c r="E97" s="9">
        <f>(7522.23*3)+1250</f>
        <v>23816.69</v>
      </c>
    </row>
    <row r="98" spans="2:5" ht="15.75" x14ac:dyDescent="0.25">
      <c r="B98" s="34" t="s">
        <v>82</v>
      </c>
      <c r="C98" s="8">
        <v>0</v>
      </c>
      <c r="D98" s="49"/>
      <c r="E98" s="9">
        <v>0</v>
      </c>
    </row>
    <row r="99" spans="2:5" ht="45" x14ac:dyDescent="0.25">
      <c r="B99" s="48" t="s">
        <v>83</v>
      </c>
      <c r="D99" s="49">
        <v>1780</v>
      </c>
      <c r="E99" s="9"/>
    </row>
    <row r="100" spans="2:5" ht="15.75" x14ac:dyDescent="0.25">
      <c r="B100" s="34" t="s">
        <v>84</v>
      </c>
      <c r="C100" s="8">
        <v>8300</v>
      </c>
      <c r="D100" s="49">
        <v>9996</v>
      </c>
      <c r="E100" s="9">
        <v>0</v>
      </c>
    </row>
    <row r="101" spans="2:5" ht="15.75" x14ac:dyDescent="0.25">
      <c r="B101" s="50" t="s">
        <v>85</v>
      </c>
      <c r="C101" s="15">
        <v>3587.5</v>
      </c>
      <c r="D101" s="36">
        <v>4560</v>
      </c>
      <c r="E101" s="9">
        <v>0</v>
      </c>
    </row>
    <row r="102" spans="2:5" ht="15.75" x14ac:dyDescent="0.25">
      <c r="B102" s="34" t="s">
        <v>86</v>
      </c>
      <c r="C102" s="8">
        <v>25425.62</v>
      </c>
      <c r="D102" s="49">
        <v>30437.040000000001</v>
      </c>
      <c r="E102" s="9">
        <f>(2311.42*3)+850</f>
        <v>7784.26</v>
      </c>
    </row>
    <row r="103" spans="2:5" ht="15.75" x14ac:dyDescent="0.25">
      <c r="B103" s="34" t="s">
        <v>87</v>
      </c>
      <c r="C103" s="8">
        <v>14325</v>
      </c>
      <c r="D103" s="49">
        <v>16560</v>
      </c>
      <c r="E103" s="9">
        <f>(360+340)*3</f>
        <v>2100</v>
      </c>
    </row>
    <row r="104" spans="2:5" ht="15.75" x14ac:dyDescent="0.25">
      <c r="B104" s="34" t="s">
        <v>88</v>
      </c>
      <c r="C104" s="8">
        <v>3655</v>
      </c>
      <c r="D104" s="49">
        <v>4080</v>
      </c>
      <c r="E104" s="9">
        <f>340*3</f>
        <v>1020</v>
      </c>
    </row>
    <row r="105" spans="2:5" ht="15.75" x14ac:dyDescent="0.25">
      <c r="B105" s="51" t="s">
        <v>89</v>
      </c>
      <c r="D105" s="52"/>
      <c r="E105" s="9">
        <f>(2166.67*3)</f>
        <v>6500.01</v>
      </c>
    </row>
    <row r="106" spans="2:5" ht="15.75" x14ac:dyDescent="0.25">
      <c r="B106" s="34" t="s">
        <v>90</v>
      </c>
      <c r="C106" s="8">
        <v>53749.95</v>
      </c>
      <c r="D106" s="49">
        <v>58211.88</v>
      </c>
      <c r="E106" s="9">
        <f>4910.48*3</f>
        <v>14731.439999999999</v>
      </c>
    </row>
    <row r="107" spans="2:5" ht="15.75" x14ac:dyDescent="0.25">
      <c r="B107" s="34" t="s">
        <v>91</v>
      </c>
      <c r="D107" s="49">
        <v>0</v>
      </c>
      <c r="E107" s="9">
        <v>0</v>
      </c>
    </row>
    <row r="108" spans="2:5" ht="15.75" x14ac:dyDescent="0.25">
      <c r="B108" s="34" t="s">
        <v>92</v>
      </c>
      <c r="C108" s="8">
        <v>5724.66</v>
      </c>
      <c r="D108" s="49">
        <v>13800</v>
      </c>
      <c r="E108" s="9">
        <f>515.19*3</f>
        <v>1545.5700000000002</v>
      </c>
    </row>
    <row r="109" spans="2:5" ht="15.75" x14ac:dyDescent="0.25">
      <c r="B109" s="34" t="s">
        <v>93</v>
      </c>
      <c r="C109" s="8">
        <v>827.01</v>
      </c>
      <c r="D109" s="49">
        <v>0</v>
      </c>
      <c r="E109" s="9">
        <v>0</v>
      </c>
    </row>
    <row r="110" spans="2:5" ht="15.75" x14ac:dyDescent="0.25">
      <c r="B110" s="46" t="s">
        <v>94</v>
      </c>
      <c r="D110" s="49">
        <v>0</v>
      </c>
      <c r="E110" s="9">
        <v>0</v>
      </c>
    </row>
    <row r="111" spans="2:5" ht="15.75" x14ac:dyDescent="0.25">
      <c r="B111" s="34" t="s">
        <v>95</v>
      </c>
      <c r="C111" s="8">
        <v>23640.16</v>
      </c>
      <c r="D111" s="49">
        <v>27000</v>
      </c>
      <c r="E111" s="9">
        <f>1717.78*3</f>
        <v>5153.34</v>
      </c>
    </row>
    <row r="112" spans="2:5" ht="15.75" x14ac:dyDescent="0.25">
      <c r="B112" s="34" t="s">
        <v>96</v>
      </c>
      <c r="C112" s="15">
        <v>3563.25</v>
      </c>
      <c r="D112" s="36">
        <v>4569</v>
      </c>
      <c r="E112" s="9">
        <v>1150</v>
      </c>
    </row>
    <row r="113" spans="2:5" ht="16.5" thickBot="1" x14ac:dyDescent="0.3">
      <c r="B113" s="34" t="s">
        <v>97</v>
      </c>
      <c r="C113" s="25"/>
      <c r="D113" s="25"/>
      <c r="E113" s="18"/>
    </row>
    <row r="114" spans="2:5" ht="15.75" x14ac:dyDescent="0.25">
      <c r="B114" s="43" t="s">
        <v>98</v>
      </c>
      <c r="C114" s="12">
        <f>SUM(C86:C112)</f>
        <v>458587.73</v>
      </c>
      <c r="D114" s="53">
        <f>SUM(D86:D113)</f>
        <v>511032.64</v>
      </c>
      <c r="E114" s="9">
        <f>SUM(E86:E113)</f>
        <v>137689.47</v>
      </c>
    </row>
    <row r="115" spans="2:5" ht="16.5" thickBot="1" x14ac:dyDescent="0.3">
      <c r="B115" s="43"/>
      <c r="C115" s="12"/>
      <c r="D115" s="53"/>
      <c r="E115" s="45"/>
    </row>
    <row r="116" spans="2:5" ht="64.5" thickTop="1" thickBot="1" x14ac:dyDescent="0.3">
      <c r="B116" s="29" t="s">
        <v>99</v>
      </c>
      <c r="C116" s="5" t="s">
        <v>2</v>
      </c>
      <c r="D116" s="5" t="s">
        <v>3</v>
      </c>
      <c r="E116" s="31" t="s">
        <v>47</v>
      </c>
    </row>
    <row r="117" spans="2:5" ht="16.5" thickTop="1" x14ac:dyDescent="0.25">
      <c r="B117" s="34" t="s">
        <v>100</v>
      </c>
      <c r="C117" s="8">
        <v>2606.86</v>
      </c>
      <c r="D117" s="49">
        <v>0</v>
      </c>
      <c r="E117" s="45"/>
    </row>
    <row r="118" spans="2:5" ht="15.75" x14ac:dyDescent="0.25">
      <c r="B118" s="34" t="s">
        <v>101</v>
      </c>
      <c r="C118" s="12">
        <f>1575+350</f>
        <v>1925</v>
      </c>
      <c r="D118" s="49">
        <v>0</v>
      </c>
      <c r="E118" s="45"/>
    </row>
    <row r="119" spans="2:5" ht="15.75" x14ac:dyDescent="0.25">
      <c r="B119" s="34" t="s">
        <v>102</v>
      </c>
      <c r="C119" s="8">
        <v>1000</v>
      </c>
      <c r="D119" s="49">
        <v>0</v>
      </c>
      <c r="E119" s="45"/>
    </row>
    <row r="120" spans="2:5" ht="15.75" x14ac:dyDescent="0.25">
      <c r="B120" s="34" t="s">
        <v>103</v>
      </c>
      <c r="C120" s="8"/>
      <c r="D120" s="49">
        <v>0</v>
      </c>
      <c r="E120" s="45"/>
    </row>
    <row r="121" spans="2:5" ht="15.75" x14ac:dyDescent="0.25">
      <c r="B121" s="34" t="s">
        <v>104</v>
      </c>
      <c r="C121" s="12"/>
      <c r="D121" s="49">
        <v>0</v>
      </c>
      <c r="E121" s="45"/>
    </row>
    <row r="122" spans="2:5" ht="45" x14ac:dyDescent="0.25">
      <c r="B122" s="48" t="s">
        <v>105</v>
      </c>
      <c r="C122" s="12"/>
      <c r="D122" s="49"/>
      <c r="E122" s="45"/>
    </row>
    <row r="123" spans="2:5" ht="15.75" x14ac:dyDescent="0.25">
      <c r="B123" s="34" t="s">
        <v>106</v>
      </c>
      <c r="C123" s="8"/>
      <c r="D123" s="49"/>
      <c r="E123" s="45"/>
    </row>
    <row r="124" spans="2:5" ht="15.75" x14ac:dyDescent="0.25">
      <c r="B124" s="34" t="s">
        <v>107</v>
      </c>
      <c r="C124" s="8">
        <v>78.540000000000006</v>
      </c>
      <c r="D124" s="49"/>
      <c r="E124" s="45"/>
    </row>
    <row r="125" spans="2:5" ht="15.75" x14ac:dyDescent="0.25">
      <c r="B125" s="34" t="s">
        <v>108</v>
      </c>
      <c r="C125" s="8"/>
      <c r="D125" s="49"/>
      <c r="E125" s="45"/>
    </row>
    <row r="126" spans="2:5" ht="15.75" x14ac:dyDescent="0.25">
      <c r="B126" s="34" t="s">
        <v>109</v>
      </c>
      <c r="C126" s="8"/>
      <c r="D126" s="49"/>
      <c r="E126" s="45"/>
    </row>
    <row r="127" spans="2:5" ht="15.75" x14ac:dyDescent="0.25">
      <c r="B127" s="34" t="s">
        <v>110</v>
      </c>
      <c r="C127" s="8"/>
      <c r="D127" s="49"/>
      <c r="E127" s="45"/>
    </row>
    <row r="128" spans="2:5" ht="15.75" x14ac:dyDescent="0.25">
      <c r="B128" s="34" t="s">
        <v>111</v>
      </c>
      <c r="C128" s="15"/>
      <c r="D128" s="49"/>
      <c r="E128" s="45"/>
    </row>
    <row r="129" spans="2:5" ht="15.75" x14ac:dyDescent="0.25">
      <c r="B129" s="34" t="s">
        <v>112</v>
      </c>
      <c r="D129" s="36"/>
      <c r="E129" s="45"/>
    </row>
    <row r="130" spans="2:5" ht="15.75" x14ac:dyDescent="0.25">
      <c r="B130" s="34" t="s">
        <v>113</v>
      </c>
      <c r="C130" s="8">
        <f>1380+107.02</f>
        <v>1487.02</v>
      </c>
      <c r="D130" s="49">
        <v>24000</v>
      </c>
      <c r="E130" s="52">
        <v>6000</v>
      </c>
    </row>
    <row r="131" spans="2:5" ht="15.75" x14ac:dyDescent="0.25">
      <c r="B131" s="34" t="s">
        <v>114</v>
      </c>
      <c r="D131" s="49"/>
      <c r="E131" s="45"/>
    </row>
    <row r="132" spans="2:5" ht="15.75" x14ac:dyDescent="0.25">
      <c r="B132" s="34" t="s">
        <v>115</v>
      </c>
      <c r="C132" s="15">
        <v>90.98</v>
      </c>
      <c r="D132" s="49"/>
      <c r="E132" s="45"/>
    </row>
    <row r="133" spans="2:5" ht="15.75" x14ac:dyDescent="0.25">
      <c r="B133" s="34" t="s">
        <v>116</v>
      </c>
      <c r="C133" s="15">
        <v>6000</v>
      </c>
      <c r="D133" s="36"/>
      <c r="E133" s="45"/>
    </row>
    <row r="134" spans="2:5" ht="15.75" x14ac:dyDescent="0.25">
      <c r="B134" s="34" t="s">
        <v>117</v>
      </c>
      <c r="C134" s="15"/>
      <c r="D134" s="36"/>
      <c r="E134" s="45"/>
    </row>
    <row r="135" spans="2:5" ht="15.75" x14ac:dyDescent="0.25">
      <c r="B135" s="34" t="s">
        <v>118</v>
      </c>
      <c r="D135" s="36"/>
      <c r="E135" s="45"/>
    </row>
    <row r="136" spans="2:5" ht="16.5" thickBot="1" x14ac:dyDescent="0.3">
      <c r="B136" s="38" t="s">
        <v>119</v>
      </c>
      <c r="C136" s="54"/>
      <c r="D136" s="55"/>
      <c r="E136" s="56"/>
    </row>
    <row r="137" spans="2:5" ht="15.75" x14ac:dyDescent="0.25">
      <c r="B137" s="43" t="s">
        <v>120</v>
      </c>
      <c r="C137" s="12">
        <f>SUM(C117:C136)</f>
        <v>13188.4</v>
      </c>
      <c r="D137" s="53">
        <f>SUM(D117:D136)</f>
        <v>24000</v>
      </c>
      <c r="E137" s="9">
        <f>SUM(E117:E136)</f>
        <v>6000</v>
      </c>
    </row>
    <row r="138" spans="2:5" ht="15.75" x14ac:dyDescent="0.25">
      <c r="B138" s="43"/>
      <c r="C138" s="12"/>
      <c r="D138" s="53"/>
      <c r="E138" s="57"/>
    </row>
    <row r="139" spans="2:5" ht="15.75" x14ac:dyDescent="0.25">
      <c r="B139" s="46" t="s">
        <v>121</v>
      </c>
      <c r="C139" s="12">
        <v>0</v>
      </c>
      <c r="D139" s="53"/>
      <c r="E139" s="9"/>
    </row>
    <row r="140" spans="2:5" ht="15.75" x14ac:dyDescent="0.25">
      <c r="B140" s="46" t="s">
        <v>122</v>
      </c>
      <c r="C140" s="12">
        <v>276.77999999999997</v>
      </c>
      <c r="D140" s="53"/>
      <c r="E140" s="9">
        <v>1500</v>
      </c>
    </row>
    <row r="141" spans="2:5" ht="15.75" x14ac:dyDescent="0.25">
      <c r="B141" s="46" t="s">
        <v>123</v>
      </c>
      <c r="C141" s="12">
        <v>0</v>
      </c>
      <c r="D141" s="53"/>
      <c r="E141" s="9"/>
    </row>
    <row r="142" spans="2:5" ht="16.5" thickBot="1" x14ac:dyDescent="0.3">
      <c r="B142" s="46" t="s">
        <v>124</v>
      </c>
      <c r="C142" s="58">
        <v>0</v>
      </c>
      <c r="D142" s="58"/>
      <c r="E142" s="18"/>
    </row>
    <row r="143" spans="2:5" ht="15.75" x14ac:dyDescent="0.25">
      <c r="B143" s="43" t="s">
        <v>125</v>
      </c>
      <c r="C143" s="12">
        <f>SUM(C139:C142)</f>
        <v>276.77999999999997</v>
      </c>
      <c r="D143" s="36">
        <f>SUM(D139:D142)</f>
        <v>0</v>
      </c>
      <c r="E143" s="47">
        <f>SUM(E139:E142)</f>
        <v>1500</v>
      </c>
    </row>
    <row r="144" spans="2:5" ht="16.5" thickBot="1" x14ac:dyDescent="0.3">
      <c r="B144" s="46"/>
      <c r="C144" s="12"/>
      <c r="D144" s="53"/>
      <c r="E144" s="9"/>
    </row>
    <row r="145" spans="2:5" ht="33" thickTop="1" thickBot="1" x14ac:dyDescent="0.3">
      <c r="B145" s="46"/>
      <c r="C145" s="5" t="s">
        <v>2</v>
      </c>
      <c r="D145" s="5" t="s">
        <v>3</v>
      </c>
      <c r="E145" s="9"/>
    </row>
    <row r="146" spans="2:5" ht="16.5" thickTop="1" x14ac:dyDescent="0.25">
      <c r="B146" s="46"/>
      <c r="C146" s="12"/>
      <c r="D146" s="53"/>
      <c r="E146" s="9"/>
    </row>
    <row r="147" spans="2:5" ht="15.75" x14ac:dyDescent="0.25">
      <c r="B147" s="34" t="s">
        <v>126</v>
      </c>
      <c r="C147" s="8">
        <v>20504</v>
      </c>
      <c r="D147" s="49">
        <v>18640</v>
      </c>
      <c r="E147" s="9">
        <f>10252/2</f>
        <v>5126</v>
      </c>
    </row>
    <row r="148" spans="2:5" ht="15.75" x14ac:dyDescent="0.25">
      <c r="B148" s="34" t="s">
        <v>127</v>
      </c>
      <c r="C148" s="8">
        <v>0</v>
      </c>
      <c r="D148" s="49">
        <v>2000</v>
      </c>
      <c r="E148" s="9">
        <v>0</v>
      </c>
    </row>
    <row r="149" spans="2:5" ht="15.75" x14ac:dyDescent="0.25">
      <c r="B149" s="34" t="s">
        <v>128</v>
      </c>
      <c r="C149" s="8">
        <v>250</v>
      </c>
      <c r="D149" s="49">
        <v>250</v>
      </c>
      <c r="E149" s="9">
        <v>0</v>
      </c>
    </row>
    <row r="150" spans="2:5" ht="15.75" x14ac:dyDescent="0.25">
      <c r="B150" s="34" t="s">
        <v>129</v>
      </c>
      <c r="C150" s="8">
        <v>250</v>
      </c>
      <c r="D150" s="49">
        <v>250</v>
      </c>
      <c r="E150" s="9">
        <v>0</v>
      </c>
    </row>
    <row r="151" spans="2:5" ht="15.75" x14ac:dyDescent="0.25">
      <c r="B151" s="34" t="s">
        <v>130</v>
      </c>
      <c r="C151" s="8">
        <v>2500</v>
      </c>
      <c r="D151" s="49">
        <v>3500</v>
      </c>
      <c r="E151" s="9">
        <v>0</v>
      </c>
    </row>
    <row r="152" spans="2:5" ht="15.75" x14ac:dyDescent="0.25">
      <c r="B152" s="34" t="s">
        <v>131</v>
      </c>
      <c r="C152" s="15">
        <v>0</v>
      </c>
      <c r="D152" s="36">
        <f>871.15+3513.43</f>
        <v>4384.58</v>
      </c>
      <c r="E152" s="9">
        <v>0</v>
      </c>
    </row>
    <row r="153" spans="2:5" ht="15.75" x14ac:dyDescent="0.25">
      <c r="B153" s="34" t="s">
        <v>132</v>
      </c>
      <c r="C153" s="15">
        <v>4000</v>
      </c>
      <c r="D153" s="36">
        <v>4000</v>
      </c>
      <c r="E153" s="9">
        <v>0</v>
      </c>
    </row>
    <row r="154" spans="2:5" ht="16.5" thickBot="1" x14ac:dyDescent="0.3">
      <c r="B154" s="34" t="s">
        <v>133</v>
      </c>
      <c r="C154" s="17">
        <v>5000</v>
      </c>
      <c r="D154" s="55">
        <v>5000</v>
      </c>
      <c r="E154" s="18">
        <v>0</v>
      </c>
    </row>
    <row r="155" spans="2:5" ht="15.75" x14ac:dyDescent="0.25">
      <c r="B155" s="59" t="s">
        <v>134</v>
      </c>
      <c r="C155" s="12">
        <f>SUM(C147:C154)</f>
        <v>32504</v>
      </c>
      <c r="D155" s="53">
        <f>SUM(D147:D154)</f>
        <v>38024.58</v>
      </c>
      <c r="E155" s="9">
        <f>SUM(E147:E154)</f>
        <v>5126</v>
      </c>
    </row>
    <row r="156" spans="2:5" ht="15.75" x14ac:dyDescent="0.25">
      <c r="C156" s="12"/>
      <c r="D156" s="53"/>
      <c r="E156" s="57"/>
    </row>
    <row r="157" spans="2:5" ht="15.75" x14ac:dyDescent="0.25">
      <c r="B157" s="43" t="s">
        <v>135</v>
      </c>
      <c r="C157" s="12">
        <f>+C155+C143+C137+C114</f>
        <v>504556.91</v>
      </c>
      <c r="D157" s="53">
        <f>+D114+D137+D143+D155</f>
        <v>573057.22</v>
      </c>
      <c r="E157" s="9">
        <f>+E114+E137+E143+E155</f>
        <v>150315.47</v>
      </c>
    </row>
    <row r="158" spans="2:5" ht="15.75" x14ac:dyDescent="0.25">
      <c r="C158" s="12"/>
      <c r="D158" s="53"/>
      <c r="E158" s="60"/>
    </row>
    <row r="159" spans="2:5" ht="15.75" x14ac:dyDescent="0.25">
      <c r="B159" s="29" t="s">
        <v>136</v>
      </c>
      <c r="C159" s="12">
        <f>+C80-C157</f>
        <v>-5549.4799999999232</v>
      </c>
      <c r="D159" s="53">
        <f>+D80-D157</f>
        <v>-170925.77999999997</v>
      </c>
      <c r="E159" s="53">
        <f>+E80-E157</f>
        <v>-29861.309999999998</v>
      </c>
    </row>
    <row r="160" spans="2:5" ht="15.75" x14ac:dyDescent="0.25">
      <c r="C160" s="12"/>
      <c r="D160" s="53"/>
    </row>
    <row r="161" spans="3:4" x14ac:dyDescent="0.25">
      <c r="C161" s="60"/>
      <c r="D161" s="61"/>
    </row>
    <row r="162" spans="3:4" x14ac:dyDescent="0.25">
      <c r="C162" s="60"/>
      <c r="D162" s="60"/>
    </row>
  </sheetData>
  <mergeCells count="3">
    <mergeCell ref="A1:E1"/>
    <mergeCell ref="C3:E3"/>
    <mergeCell ref="C9:E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Ann Lewis</dc:creator>
  <cp:lastModifiedBy>Carol Ann Lewis</cp:lastModifiedBy>
  <dcterms:created xsi:type="dcterms:W3CDTF">2021-06-08T17:31:09Z</dcterms:created>
  <dcterms:modified xsi:type="dcterms:W3CDTF">2021-06-08T17:36:42Z</dcterms:modified>
</cp:coreProperties>
</file>